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b-my.sharepoint.com/personal/lit40_vsb_cz/Documents/Konference a jiné přednášky/"/>
    </mc:Choice>
  </mc:AlternateContent>
  <xr:revisionPtr revIDLastSave="96" documentId="8_{B9120028-80A3-4C20-BD02-E230010C91D2}" xr6:coauthVersionLast="46" xr6:coauthVersionMax="46" xr10:uidLastSave="{3885E196-1110-45FE-8F23-14ED256B9162}"/>
  <bookViews>
    <workbookView xWindow="-98" yWindow="-98" windowWidth="24196" windowHeight="13096" xr2:uid="{A72E923D-B1AD-41ED-9BDA-10D4CE93A448}"/>
  </bookViews>
  <sheets>
    <sheet name="Screeningové testy" sheetId="1" r:id="rId1"/>
  </sheets>
  <definedNames>
    <definedName name="n">#REF!</definedName>
    <definedName name="prevalence">'Screeningové testy'!$B$7</definedName>
    <definedName name="senz">#REF!</definedName>
    <definedName name="senzitivita">'Screeningové testy'!$B$3</definedName>
    <definedName name="spec">#REF!</definedName>
    <definedName name="specificita">'Screeningové testy'!$B$5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M22" i="1"/>
  <c r="C20" i="1" l="1"/>
  <c r="B20" i="1"/>
  <c r="B21" i="1"/>
  <c r="K21" i="1" s="1"/>
  <c r="L20" i="1" l="1"/>
  <c r="B15" i="1"/>
  <c r="C11" i="1"/>
  <c r="C21" i="1"/>
  <c r="L21" i="1" s="1"/>
  <c r="M21" i="1" s="1"/>
  <c r="M20" i="1" s="1"/>
  <c r="K20" i="1" s="1"/>
  <c r="K22" i="1" s="1"/>
  <c r="D20" i="1"/>
  <c r="B22" i="1"/>
  <c r="E26" i="1" s="1"/>
  <c r="E25" i="1" l="1"/>
  <c r="N26" i="1"/>
  <c r="N25" i="1"/>
  <c r="L22" i="1"/>
  <c r="C22" i="1"/>
  <c r="D21" i="1"/>
  <c r="D22" i="1" s="1"/>
  <c r="B26" i="1" l="1"/>
  <c r="B25" i="1"/>
  <c r="K26" i="1"/>
  <c r="K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Litschmannová</author>
  </authors>
  <commentList>
    <comment ref="A3" authorId="0" shapeId="0" xr:uid="{0C774FBB-97AC-4C34-A654-4F5CEA64F044}">
      <text>
        <r>
          <rPr>
            <sz val="9"/>
            <color indexed="81"/>
            <rFont val="Tahoma"/>
            <family val="2"/>
            <charset val="238"/>
          </rPr>
          <t xml:space="preserve">p-st, že test vyjde pozitivní v případě, že osoba je nemocná
</t>
        </r>
      </text>
    </comment>
    <comment ref="A5" authorId="0" shapeId="0" xr:uid="{B25261C6-4AF4-4E5B-A1B6-34398B565DF5}">
      <text>
        <r>
          <rPr>
            <sz val="9"/>
            <color indexed="81"/>
            <rFont val="Tahoma"/>
            <family val="2"/>
            <charset val="238"/>
          </rPr>
          <t>p-st, že test vyjde negativní v případě, že osoba je zdravá</t>
        </r>
      </text>
    </comment>
    <comment ref="A7" authorId="0" shapeId="0" xr:uid="{B3A89849-6F1B-47A7-964A-676667AAD28C}">
      <text>
        <r>
          <rPr>
            <sz val="9"/>
            <color indexed="81"/>
            <rFont val="Tahoma"/>
            <family val="2"/>
            <charset val="238"/>
          </rPr>
          <t xml:space="preserve">p-st výskytu onemocnění ve sledované populaci
</t>
        </r>
      </text>
    </comment>
  </commentList>
</comments>
</file>

<file path=xl/sharedStrings.xml><?xml version="1.0" encoding="utf-8"?>
<sst xmlns="http://schemas.openxmlformats.org/spreadsheetml/2006/main" count="50" uniqueCount="38">
  <si>
    <t>prevalence</t>
  </si>
  <si>
    <t>P(N+|T+)</t>
  </si>
  <si>
    <t>P(N-|T-)</t>
  </si>
  <si>
    <t>specificita testu</t>
  </si>
  <si>
    <t>senzitivita (citlivost) testu</t>
  </si>
  <si>
    <t>N+</t>
  </si>
  <si>
    <t>pacient je nemocen</t>
  </si>
  <si>
    <t>N-</t>
  </si>
  <si>
    <t>pacient je zdravý</t>
  </si>
  <si>
    <t>T+</t>
  </si>
  <si>
    <t>test vyšel pozitivní</t>
  </si>
  <si>
    <t>T-</t>
  </si>
  <si>
    <t>test vyšel negativní</t>
  </si>
  <si>
    <t>Značení:</t>
  </si>
  <si>
    <t>Od základů pravděpodobnosti po validitu screeningových testů (ŠKOMAM, 5. 2. 2021)</t>
  </si>
  <si>
    <t>© Martina Litschmannová (2021)</t>
  </si>
  <si>
    <t>TRUE POSITIVE</t>
  </si>
  <si>
    <t>FALSE POSITIVE</t>
  </si>
  <si>
    <t>TRUE NEGATIVE</t>
  </si>
  <si>
    <t>FALSE NEGATIVE</t>
  </si>
  <si>
    <t>zdravý</t>
  </si>
  <si>
    <t>nemocný</t>
  </si>
  <si>
    <t>negativní</t>
  </si>
  <si>
    <t>pozitivní</t>
  </si>
  <si>
    <t>celkem</t>
  </si>
  <si>
    <t>skutečnost \ výsledek testu</t>
  </si>
  <si>
    <t>Výsledek testu</t>
  </si>
  <si>
    <t>p-st</t>
  </si>
  <si>
    <t>Celkem</t>
  </si>
  <si>
    <t>Rozdělení pozitivních testů</t>
  </si>
  <si>
    <t>P(N-|T+)</t>
  </si>
  <si>
    <t>Rozdělení negativních testů</t>
  </si>
  <si>
    <t>P(N+|T-)</t>
  </si>
  <si>
    <t>rozsah výběru</t>
  </si>
  <si>
    <t>Očekávané pravděpodobnosti</t>
  </si>
  <si>
    <t>Očekávané absolutní počty při daném rozsahu výběru</t>
  </si>
  <si>
    <t>Rozdělení pacientů s negativním výsledkem testu</t>
  </si>
  <si>
    <t>Rozdělení pacientů s pozitivním výsledkem testu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</si>
</sst>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"/>
    <numFmt numFmtId="166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5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5" fillId="2" borderId="1" xfId="0" applyFont="1" applyFill="1" applyBorder="1"/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3" fillId="3" borderId="0" xfId="0" applyFont="1" applyFill="1"/>
    <xf numFmtId="0" fontId="4" fillId="3" borderId="0" xfId="0" applyFont="1" applyFill="1"/>
    <xf numFmtId="0" fontId="7" fillId="3" borderId="0" xfId="0" applyFont="1" applyFill="1"/>
    <xf numFmtId="0" fontId="1" fillId="2" borderId="0" xfId="0" applyFont="1" applyFill="1"/>
    <xf numFmtId="0" fontId="8" fillId="2" borderId="0" xfId="0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165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165" fontId="13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165" fontId="14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5" fontId="15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66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3" fontId="11" fillId="2" borderId="0" xfId="0" applyNumberFormat="1" applyFont="1" applyFill="1" applyBorder="1"/>
    <xf numFmtId="0" fontId="9" fillId="2" borderId="0" xfId="0" applyFont="1" applyFill="1"/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311A-F8CF-4285-BCC1-6AAF2DB583F0}">
  <sheetPr codeName="List1"/>
  <dimension ref="A1:N33"/>
  <sheetViews>
    <sheetView tabSelected="1" workbookViewId="0">
      <selection activeCell="B3" sqref="B3"/>
    </sheetView>
  </sheetViews>
  <sheetFormatPr defaultRowHeight="14.25" x14ac:dyDescent="0.45"/>
  <cols>
    <col min="1" max="1" width="29.86328125" style="1" customWidth="1"/>
    <col min="2" max="2" width="8.6640625" style="1" bestFit="1" customWidth="1"/>
    <col min="3" max="3" width="9.06640625" style="10"/>
    <col min="4" max="9" width="9.06640625" style="1"/>
    <col min="10" max="10" width="24.6640625" style="1" customWidth="1"/>
    <col min="11" max="11" width="9.19921875" style="1" bestFit="1" customWidth="1"/>
    <col min="12" max="13" width="9.06640625" style="1"/>
    <col min="14" max="14" width="10.19921875" style="1" bestFit="1" customWidth="1"/>
    <col min="15" max="16384" width="9.06640625" style="1"/>
  </cols>
  <sheetData>
    <row r="1" spans="1:12" s="7" customFormat="1" ht="21" x14ac:dyDescent="0.65">
      <c r="A1" s="7" t="s">
        <v>14</v>
      </c>
      <c r="C1" s="9"/>
      <c r="L1" s="8" t="s">
        <v>15</v>
      </c>
    </row>
    <row r="3" spans="1:12" s="4" customFormat="1" ht="18" x14ac:dyDescent="0.55000000000000004">
      <c r="A3" s="3" t="s">
        <v>4</v>
      </c>
      <c r="B3" s="44">
        <v>0.7</v>
      </c>
      <c r="C3" s="11"/>
      <c r="D3" s="5" t="s">
        <v>13</v>
      </c>
    </row>
    <row r="4" spans="1:12" s="4" customFormat="1" ht="18" x14ac:dyDescent="0.55000000000000004">
      <c r="A4" s="6"/>
      <c r="B4" s="45"/>
      <c r="C4" s="11"/>
      <c r="D4" s="4" t="s">
        <v>5</v>
      </c>
      <c r="E4" s="4" t="s">
        <v>6</v>
      </c>
    </row>
    <row r="5" spans="1:12" s="4" customFormat="1" ht="18" x14ac:dyDescent="0.55000000000000004">
      <c r="A5" s="3" t="s">
        <v>3</v>
      </c>
      <c r="B5" s="44">
        <v>0.9</v>
      </c>
      <c r="C5" s="11"/>
      <c r="D5" s="4" t="s">
        <v>7</v>
      </c>
      <c r="E5" s="4" t="s">
        <v>8</v>
      </c>
    </row>
    <row r="6" spans="1:12" s="4" customFormat="1" ht="18" x14ac:dyDescent="0.55000000000000004">
      <c r="B6" s="46"/>
      <c r="C6" s="11"/>
      <c r="D6" s="4" t="s">
        <v>9</v>
      </c>
      <c r="E6" s="4" t="s">
        <v>10</v>
      </c>
    </row>
    <row r="7" spans="1:12" s="4" customFormat="1" ht="18" x14ac:dyDescent="0.55000000000000004">
      <c r="A7" s="3" t="s">
        <v>0</v>
      </c>
      <c r="B7" s="44">
        <v>1.4E-3</v>
      </c>
      <c r="C7" s="11"/>
      <c r="D7" s="4" t="s">
        <v>11</v>
      </c>
      <c r="E7" s="4" t="s">
        <v>12</v>
      </c>
    </row>
    <row r="10" spans="1:12" s="15" customFormat="1" ht="15.75" x14ac:dyDescent="0.5">
      <c r="A10" s="12" t="s">
        <v>26</v>
      </c>
      <c r="B10" s="13" t="s">
        <v>27</v>
      </c>
      <c r="C10" s="14"/>
    </row>
    <row r="11" spans="1:12" s="15" customFormat="1" ht="15.75" x14ac:dyDescent="0.5">
      <c r="A11" s="16" t="s">
        <v>16</v>
      </c>
      <c r="B11" s="17">
        <f>ROUND(prevalence*senzitivita,4)</f>
        <v>1E-3</v>
      </c>
      <c r="C11" s="14">
        <f>1-B11</f>
        <v>0.999</v>
      </c>
    </row>
    <row r="12" spans="1:12" s="15" customFormat="1" ht="15.75" x14ac:dyDescent="0.5">
      <c r="A12" s="18" t="s">
        <v>17</v>
      </c>
      <c r="B12" s="19">
        <f>ROUND((1-prevalence)*(1-specificita),4)</f>
        <v>9.9900000000000003E-2</v>
      </c>
      <c r="C12" s="14"/>
    </row>
    <row r="13" spans="1:12" s="15" customFormat="1" ht="15.75" x14ac:dyDescent="0.5">
      <c r="A13" s="20" t="s">
        <v>18</v>
      </c>
      <c r="B13" s="21">
        <f>ROUND((1-prevalence)*(specificita),4)</f>
        <v>0.89870000000000005</v>
      </c>
      <c r="C13" s="14"/>
    </row>
    <row r="14" spans="1:12" s="15" customFormat="1" ht="15.75" x14ac:dyDescent="0.5">
      <c r="A14" s="22" t="s">
        <v>19</v>
      </c>
      <c r="B14" s="23">
        <f>ROUND((prevalence)*(1-senzitivita),4)</f>
        <v>4.0000000000000002E-4</v>
      </c>
      <c r="C14" s="14"/>
    </row>
    <row r="15" spans="1:12" s="15" customFormat="1" ht="15.75" x14ac:dyDescent="0.5">
      <c r="A15" s="24" t="s">
        <v>28</v>
      </c>
      <c r="B15" s="25">
        <f>SUM(B11:B14)</f>
        <v>1</v>
      </c>
      <c r="C15" s="14"/>
    </row>
    <row r="16" spans="1:12" s="15" customFormat="1" ht="15.75" x14ac:dyDescent="0.5">
      <c r="A16" s="26"/>
      <c r="B16" s="27"/>
      <c r="C16" s="14"/>
      <c r="J16" s="12" t="s">
        <v>33</v>
      </c>
      <c r="K16" s="43">
        <v>10000</v>
      </c>
    </row>
    <row r="17" spans="1:14" s="15" customFormat="1" ht="15.75" x14ac:dyDescent="0.5">
      <c r="A17" s="26"/>
      <c r="B17" s="27"/>
      <c r="C17" s="14"/>
      <c r="J17" s="28"/>
      <c r="K17" s="29"/>
    </row>
    <row r="18" spans="1:14" s="15" customFormat="1" ht="15.75" x14ac:dyDescent="0.5">
      <c r="A18" s="30" t="s">
        <v>34</v>
      </c>
      <c r="C18" s="14"/>
      <c r="J18" s="30" t="s">
        <v>35</v>
      </c>
    </row>
    <row r="19" spans="1:14" s="15" customFormat="1" ht="15.75" x14ac:dyDescent="0.5">
      <c r="A19" s="12" t="s">
        <v>25</v>
      </c>
      <c r="B19" s="13" t="s">
        <v>22</v>
      </c>
      <c r="C19" s="13" t="s">
        <v>23</v>
      </c>
      <c r="D19" s="13" t="s">
        <v>24</v>
      </c>
      <c r="J19" s="12" t="s">
        <v>25</v>
      </c>
      <c r="K19" s="13" t="s">
        <v>22</v>
      </c>
      <c r="L19" s="13" t="s">
        <v>23</v>
      </c>
      <c r="M19" s="13" t="s">
        <v>24</v>
      </c>
    </row>
    <row r="20" spans="1:14" s="15" customFormat="1" ht="15.75" x14ac:dyDescent="0.5">
      <c r="A20" s="12" t="s">
        <v>20</v>
      </c>
      <c r="B20" s="31">
        <f>B13</f>
        <v>0.89870000000000005</v>
      </c>
      <c r="C20" s="32">
        <f>B12</f>
        <v>9.9900000000000003E-2</v>
      </c>
      <c r="D20" s="13">
        <f>SUM(B20:C20)</f>
        <v>0.99860000000000004</v>
      </c>
      <c r="J20" s="12" t="s">
        <v>20</v>
      </c>
      <c r="K20" s="33">
        <f>M20-L20</f>
        <v>8987</v>
      </c>
      <c r="L20" s="34">
        <f>ROUND(C20*$K$16,0)</f>
        <v>999</v>
      </c>
      <c r="M20" s="35">
        <f>M22-M21</f>
        <v>9986</v>
      </c>
    </row>
    <row r="21" spans="1:14" s="15" customFormat="1" ht="15.75" x14ac:dyDescent="0.5">
      <c r="A21" s="12" t="s">
        <v>21</v>
      </c>
      <c r="B21" s="23">
        <f>B14</f>
        <v>4.0000000000000002E-4</v>
      </c>
      <c r="C21" s="17">
        <f>B11</f>
        <v>1E-3</v>
      </c>
      <c r="D21" s="13">
        <f>SUM(B21:C21)</f>
        <v>1.4E-3</v>
      </c>
      <c r="J21" s="12" t="s">
        <v>21</v>
      </c>
      <c r="K21" s="36">
        <f>ROUND(B21*$K$16,0)</f>
        <v>4</v>
      </c>
      <c r="L21" s="37">
        <f>ROUND(C21*$K$16,0)</f>
        <v>10</v>
      </c>
      <c r="M21" s="35">
        <f>SUM(K21:L21)</f>
        <v>14</v>
      </c>
    </row>
    <row r="22" spans="1:14" s="15" customFormat="1" ht="15.75" x14ac:dyDescent="0.5">
      <c r="A22" s="12" t="s">
        <v>24</v>
      </c>
      <c r="B22" s="13">
        <f>SUM(B20:B21)</f>
        <v>0.89910000000000001</v>
      </c>
      <c r="C22" s="13">
        <f t="shared" ref="C22:D22" si="0">SUM(C20:C21)</f>
        <v>0.1009</v>
      </c>
      <c r="D22" s="38">
        <f t="shared" si="0"/>
        <v>1</v>
      </c>
      <c r="J22" s="12" t="s">
        <v>24</v>
      </c>
      <c r="K22" s="35">
        <f>SUM(K20:K21)</f>
        <v>8991</v>
      </c>
      <c r="L22" s="35">
        <f t="shared" ref="L22" si="1">SUM(L20:L21)</f>
        <v>1009</v>
      </c>
      <c r="M22" s="35">
        <f>K16</f>
        <v>10000</v>
      </c>
    </row>
    <row r="23" spans="1:14" s="15" customFormat="1" ht="15.75" x14ac:dyDescent="0.5">
      <c r="A23" s="28"/>
      <c r="B23" s="39"/>
      <c r="C23" s="39"/>
      <c r="D23" s="27"/>
    </row>
    <row r="24" spans="1:14" s="15" customFormat="1" ht="15.75" x14ac:dyDescent="0.5">
      <c r="A24" s="28" t="s">
        <v>29</v>
      </c>
      <c r="B24" s="39"/>
      <c r="C24" s="39"/>
      <c r="D24" s="40" t="s">
        <v>31</v>
      </c>
      <c r="J24" s="28" t="s">
        <v>37</v>
      </c>
      <c r="K24" s="39"/>
      <c r="L24" s="39"/>
      <c r="M24" s="40" t="s">
        <v>36</v>
      </c>
    </row>
    <row r="25" spans="1:14" s="15" customFormat="1" ht="15.75" x14ac:dyDescent="0.5">
      <c r="A25" s="12" t="s">
        <v>30</v>
      </c>
      <c r="B25" s="41">
        <f>ROUND(C20/$C$22,4)</f>
        <v>0.99009999999999998</v>
      </c>
      <c r="C25" s="39"/>
      <c r="D25" s="12" t="s">
        <v>2</v>
      </c>
      <c r="E25" s="41">
        <f>ROUND(B20/$B$22,4)</f>
        <v>0.99960000000000004</v>
      </c>
      <c r="J25" s="12" t="s">
        <v>20</v>
      </c>
      <c r="K25" s="42">
        <f>B25*$L$22</f>
        <v>999.01089999999999</v>
      </c>
      <c r="L25" s="39"/>
      <c r="M25" s="12" t="s">
        <v>20</v>
      </c>
      <c r="N25" s="42">
        <f>E25*$K$22</f>
        <v>8987.4035999999996</v>
      </c>
    </row>
    <row r="26" spans="1:14" s="15" customFormat="1" ht="15.75" x14ac:dyDescent="0.5">
      <c r="A26" s="12" t="s">
        <v>1</v>
      </c>
      <c r="B26" s="41">
        <f>ROUND(C21/$C$22,4)</f>
        <v>9.9000000000000008E-3</v>
      </c>
      <c r="C26" s="14"/>
      <c r="D26" s="12" t="s">
        <v>32</v>
      </c>
      <c r="E26" s="41">
        <f>ROUND(B21/$B$22,4)</f>
        <v>4.0000000000000002E-4</v>
      </c>
      <c r="J26" s="12" t="s">
        <v>21</v>
      </c>
      <c r="K26" s="42">
        <f>B26*$L$22</f>
        <v>9.9891000000000005</v>
      </c>
      <c r="L26" s="14"/>
      <c r="M26" s="12" t="s">
        <v>21</v>
      </c>
      <c r="N26" s="42">
        <f>E26*$K$22</f>
        <v>3.5964</v>
      </c>
    </row>
    <row r="29" spans="1:14" x14ac:dyDescent="0.45">
      <c r="D29" s="2"/>
      <c r="E29" s="2"/>
      <c r="F29" s="2"/>
    </row>
    <row r="30" spans="1:14" x14ac:dyDescent="0.45">
      <c r="D30" s="2"/>
      <c r="E30" s="2"/>
      <c r="F30" s="2"/>
    </row>
    <row r="31" spans="1:14" x14ac:dyDescent="0.45">
      <c r="D31" s="2"/>
      <c r="E31" s="2"/>
      <c r="F31" s="2"/>
    </row>
    <row r="32" spans="1:14" x14ac:dyDescent="0.45">
      <c r="D32" s="2"/>
      <c r="E32" s="2"/>
      <c r="F32" s="2"/>
    </row>
    <row r="33" spans="4:6" x14ac:dyDescent="0.45">
      <c r="D33" s="2"/>
      <c r="E33" s="2"/>
      <c r="F33" s="2"/>
    </row>
  </sheetData>
  <sheetProtection algorithmName="SHA-512" hashValue="LuU4nTodW5A4gFdbKrfIUS2ki/sgCLhvbqMlInMVFywMTiexvkJPKcSnHykhyhz64fI2GukAziHEes1/TRmmug==" saltValue="f3ASxEkbq3DJL20kzeQKJg==" spinCount="100000" sheet="1" objects="1" scenarios="1" selectLockedCells="1"/>
  <dataValidations count="1">
    <dataValidation type="decimal" allowBlank="1" showInputMessage="1" showErrorMessage="1" error="Pozor! Jde o číslo mezi 0 a 1." sqref="B3 B5 B7" xr:uid="{F464D660-AD4C-4DAE-9FCC-EFE04C5A178D}">
      <formula1>0</formula1>
      <formula2>1</formula2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Screeningové testy</vt:lpstr>
      <vt:lpstr>prevalence</vt:lpstr>
      <vt:lpstr>senzitivita</vt:lpstr>
      <vt:lpstr>specificita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Litschmannová</dc:creator>
  <cp:lastModifiedBy>Martina Litschmannová</cp:lastModifiedBy>
  <dcterms:created xsi:type="dcterms:W3CDTF">2021-02-03T18:16:50Z</dcterms:created>
  <dcterms:modified xsi:type="dcterms:W3CDTF">2021-02-04T20:48:00Z</dcterms:modified>
</cp:coreProperties>
</file>